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de\OneDrive - U.S. Broadcasting Board of Governors\"/>
    </mc:Choice>
  </mc:AlternateContent>
  <bookViews>
    <workbookView xWindow="0" yWindow="75" windowWidth="20730" windowHeight="9525"/>
  </bookViews>
  <sheets>
    <sheet name="FY18  Forecast" sheetId="6" r:id="rId1"/>
    <sheet name="Sheet2" sheetId="8" r:id="rId2"/>
  </sheets>
  <definedNames>
    <definedName name="_xlnm.Print_Titles" localSheetId="0">'FY18  Forecast'!$1:$7</definedName>
  </definedNames>
  <calcPr calcId="152511"/>
</workbook>
</file>

<file path=xl/calcChain.xml><?xml version="1.0" encoding="utf-8"?>
<calcChain xmlns="http://schemas.openxmlformats.org/spreadsheetml/2006/main">
  <c r="H55" i="6" l="1"/>
  <c r="H46" i="6" l="1"/>
  <c r="H44" i="6" l="1"/>
  <c r="H45" i="6"/>
  <c r="H21" i="6" l="1"/>
  <c r="G20" i="8"/>
  <c r="F20" i="8"/>
  <c r="E20" i="8"/>
  <c r="D20" i="8"/>
  <c r="C20" i="8"/>
  <c r="H39" i="6"/>
  <c r="H50" i="6"/>
  <c r="H56" i="6" l="1"/>
  <c r="H54" i="6" l="1"/>
  <c r="H51" i="6"/>
  <c r="H52" i="6"/>
  <c r="H53" i="6"/>
  <c r="H9" i="6" l="1"/>
  <c r="H10" i="6"/>
  <c r="H48" i="6" l="1"/>
  <c r="H47" i="6"/>
  <c r="P10" i="8"/>
  <c r="P9" i="8"/>
  <c r="H12" i="6" l="1"/>
  <c r="H49" i="6"/>
  <c r="H8" i="6"/>
  <c r="H43" i="6" l="1"/>
  <c r="H34" i="6" l="1"/>
  <c r="H33" i="6"/>
  <c r="H31" i="6"/>
  <c r="H32" i="6"/>
  <c r="H27" i="6"/>
</calcChain>
</file>

<file path=xl/sharedStrings.xml><?xml version="1.0" encoding="utf-8"?>
<sst xmlns="http://schemas.openxmlformats.org/spreadsheetml/2006/main" count="346" uniqueCount="193">
  <si>
    <t>Type of</t>
  </si>
  <si>
    <t>Contract</t>
  </si>
  <si>
    <t>Submission Date</t>
  </si>
  <si>
    <t>Date</t>
  </si>
  <si>
    <t>Desired Award</t>
  </si>
  <si>
    <t>(Proposed Contract Title)</t>
  </si>
  <si>
    <t>of Contract</t>
  </si>
  <si>
    <t>Estimated Total</t>
  </si>
  <si>
    <t>LISTING OF PROPOSED PROCUREMENTS/CONTRACTS</t>
  </si>
  <si>
    <t>What Are You Buying?</t>
  </si>
  <si>
    <t>Requisition</t>
  </si>
  <si>
    <t>Planned</t>
  </si>
  <si>
    <t>(including options)</t>
  </si>
  <si>
    <t>Duration</t>
  </si>
  <si>
    <t>(name, phone #,</t>
  </si>
  <si>
    <t>&amp; email address)</t>
  </si>
  <si>
    <t>FM Operation and Maintenance of BBG Broadcast Facilities and Equipment in Morocco</t>
  </si>
  <si>
    <t>Iraq  Media  Network</t>
  </si>
  <si>
    <t>Cisco Hardware</t>
  </si>
  <si>
    <t>Cisco Network Hardware</t>
  </si>
  <si>
    <t>FM Operation &amp; Maintenance (O&amp;M) Services (Middle East/North Africa)</t>
  </si>
  <si>
    <t>Microsoft Premier Support</t>
  </si>
  <si>
    <t>Microsoft Support Licenses</t>
  </si>
  <si>
    <t>SW and MW Transmission Services</t>
  </si>
  <si>
    <t>Satellite Transmission Services</t>
  </si>
  <si>
    <t>Site Explosive Ordinance Disposal, BBG Kuwait Transmitting Station</t>
  </si>
  <si>
    <t>Chillers and Control Systems Replacement, BBG Transmitting Station, Greenville, NC</t>
  </si>
  <si>
    <t>Workforce Janitorial and Driver Services, BBG Germany (Biblis, Lampertheim) Transmitting Station</t>
  </si>
  <si>
    <t>SW and MW Radio Transmission (O&amp;M) Services, Tajikistan</t>
  </si>
  <si>
    <t>Annual Software Support – Critical Broadcast Systems</t>
  </si>
  <si>
    <t>Cisco Smartnet Hardware and Software Maintenance</t>
  </si>
  <si>
    <t>Hewlett Packard Enterprise Support Service</t>
  </si>
  <si>
    <t>AAP Number</t>
  </si>
  <si>
    <t>Point of Contact</t>
  </si>
  <si>
    <t xml:space="preserve">FY18  ACQUISITION FORECAST </t>
  </si>
  <si>
    <t>(Exceeding $150,000, not including Existing Contracts in Option Years)</t>
  </si>
  <si>
    <t>Affiliate Broadcasting for RFE/RFL content in Kyrgyzstan on ELTR</t>
  </si>
  <si>
    <t>Lease agreement</t>
  </si>
  <si>
    <t>Services</t>
  </si>
  <si>
    <t>3/1/2018</t>
  </si>
  <si>
    <t>9/1/2018</t>
  </si>
  <si>
    <t>1 base year + 4 (12 month) option period</t>
  </si>
  <si>
    <t>1 year base + 1 (12 month) option period</t>
  </si>
  <si>
    <t>12/1/2017</t>
  </si>
  <si>
    <t>12/27/17</t>
  </si>
  <si>
    <t>11/1/2017</t>
  </si>
  <si>
    <t>Supply</t>
  </si>
  <si>
    <t>1 Year</t>
  </si>
  <si>
    <t>1/1/2018</t>
  </si>
  <si>
    <t>3/31/2018</t>
  </si>
  <si>
    <t>7/1/2018</t>
  </si>
  <si>
    <t>Software Support</t>
  </si>
  <si>
    <t>Support Services (Omneon Support)</t>
  </si>
  <si>
    <t>Web Hosting Services</t>
  </si>
  <si>
    <t>???</t>
  </si>
  <si>
    <t>8/1/2018</t>
  </si>
  <si>
    <t>5/1/2018</t>
  </si>
  <si>
    <t>Hosting Services</t>
  </si>
  <si>
    <t>9/30/2018</t>
  </si>
  <si>
    <t>6/1/2018</t>
  </si>
  <si>
    <t>OTT Cloud Distribution Support</t>
  </si>
  <si>
    <t>9/25/2018</t>
  </si>
  <si>
    <t xml:space="preserve">Microsoft True-up Support </t>
  </si>
  <si>
    <t>Converged Infrastructure - Add On Support</t>
  </si>
  <si>
    <t>Hardware Repair Services</t>
  </si>
  <si>
    <t>CPIC Services</t>
  </si>
  <si>
    <t>Construction</t>
  </si>
  <si>
    <t>1 year</t>
  </si>
  <si>
    <t>Workforce Buildings and Ground (B&amp;G) Services, BBG Sao Tome Transmitting Station</t>
  </si>
  <si>
    <t>1 base year + 2 (12 month) option period</t>
  </si>
  <si>
    <t>10/13/2017</t>
  </si>
  <si>
    <t>FM Radio Operations &amp; Maintenance (O&amp;M) Services (Khartou, Sudan)</t>
  </si>
  <si>
    <t>Workforce Security Services, BBG Sao Tome Transmitting Station</t>
  </si>
  <si>
    <t>Sao tome</t>
  </si>
  <si>
    <t>B&amp;G</t>
  </si>
  <si>
    <t>Security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</si>
  <si>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</si>
  <si>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</si>
  <si>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</si>
  <si>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</si>
  <si>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</si>
  <si>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</si>
  <si>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</si>
  <si>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</si>
  <si>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</si>
  <si>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</si>
  <si>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</si>
  <si>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</si>
  <si>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11/19/2017</t>
  </si>
  <si>
    <t>Copier Hardware Maintenance</t>
  </si>
  <si>
    <t>9/29/2018</t>
  </si>
  <si>
    <t>4/1/2018</t>
  </si>
  <si>
    <t>9/11/17</t>
  </si>
  <si>
    <t>9/7/2018</t>
  </si>
  <si>
    <t>9/14/2018</t>
  </si>
  <si>
    <t>Support Services (Administrative)</t>
  </si>
  <si>
    <t>11/30/2017</t>
  </si>
  <si>
    <t>10/11/2017</t>
  </si>
  <si>
    <t>Kuwait Geotechnical Survey</t>
  </si>
  <si>
    <t>SW Antenna Construction, Kuwait HF Curtain Antenna Project</t>
  </si>
  <si>
    <t>1 base year + 3 (12 month) option period</t>
  </si>
  <si>
    <t>11/6/2017</t>
  </si>
  <si>
    <t>Support Services (Dalet Support)</t>
  </si>
  <si>
    <t>Workforce Buildings and Ground (B&amp;G) Services, BBG Philippines Transmitting Station</t>
  </si>
  <si>
    <t>Workforce Buildings and Ground (B&amp;G) Services, BBG Thailand Transmitting Station</t>
  </si>
  <si>
    <t>SW Tower Painting, BBG Kuwait Transmitting Station</t>
  </si>
  <si>
    <t>Replace Fire Alarm System, BBG Tinang Philippines Transmitting Station</t>
  </si>
  <si>
    <t>Replace Antenna Safety Climb, Thailand Transmitting Station (phase 1)</t>
  </si>
  <si>
    <t>Overhaul MW Antenna Towers, Cape Greco, Cyprus (phase 2)</t>
  </si>
  <si>
    <t>10/26/17</t>
  </si>
  <si>
    <t>10/31/2017</t>
  </si>
  <si>
    <t>10/23/2017</t>
  </si>
  <si>
    <t>9/28/2018</t>
  </si>
  <si>
    <t>10/19/2017</t>
  </si>
  <si>
    <t>10/20/2017</t>
  </si>
  <si>
    <t>Communication Infrastructure Services-Fiber and Bandwidth Connectivity</t>
  </si>
  <si>
    <t>18-TSI-001</t>
  </si>
  <si>
    <t>18-TSI-002</t>
  </si>
  <si>
    <t>18-TSI-003</t>
  </si>
  <si>
    <t>18-TSI-004</t>
  </si>
  <si>
    <t>18-TSI-005</t>
  </si>
  <si>
    <t>18-TSI-006</t>
  </si>
  <si>
    <t>18-TSI-007</t>
  </si>
  <si>
    <t>18-TSI-008</t>
  </si>
  <si>
    <t>18-TSI-009</t>
  </si>
  <si>
    <t>18-TSI-010</t>
  </si>
  <si>
    <t>18-TSI-011</t>
  </si>
  <si>
    <t>18-TSI-012</t>
  </si>
  <si>
    <t>18-TSI-013</t>
  </si>
  <si>
    <t>18-TSI-014</t>
  </si>
  <si>
    <t>18-TSI-015</t>
  </si>
  <si>
    <t>18-TSI-016</t>
  </si>
  <si>
    <t>18-TSI-017</t>
  </si>
  <si>
    <t>18-TSI-018</t>
  </si>
  <si>
    <t>18-TSI-019</t>
  </si>
  <si>
    <t>18-TSI-020</t>
  </si>
  <si>
    <t>18-TSI-021</t>
  </si>
  <si>
    <t>18-TSI-022</t>
  </si>
  <si>
    <t>18-TSI-023</t>
  </si>
  <si>
    <t>18-TSI-024</t>
  </si>
  <si>
    <t>18-TSI-025</t>
  </si>
  <si>
    <t>18-TSI-026</t>
  </si>
  <si>
    <t>18-TSI-027</t>
  </si>
  <si>
    <t>18-TSI-028</t>
  </si>
  <si>
    <t>18-TSI-029</t>
  </si>
  <si>
    <t>18-TSI-030</t>
  </si>
  <si>
    <t>18-TSI-031</t>
  </si>
  <si>
    <t>18-TSI-032</t>
  </si>
  <si>
    <t>18-TSI-033</t>
  </si>
  <si>
    <t>18-TSI-034</t>
  </si>
  <si>
    <t>18-TSI-035</t>
  </si>
  <si>
    <t>18-TSI-036</t>
  </si>
  <si>
    <t>18-TSI-037</t>
  </si>
  <si>
    <t>18-TSI-038</t>
  </si>
  <si>
    <t>18-TSI-039</t>
  </si>
  <si>
    <t>18-TSI-040</t>
  </si>
  <si>
    <t>18-TSI-041</t>
  </si>
  <si>
    <t>18-TSI-042</t>
  </si>
  <si>
    <t>18-TSI-043</t>
  </si>
  <si>
    <t>18-TSI-044</t>
  </si>
  <si>
    <t>18-TSI-045</t>
  </si>
  <si>
    <t>18-TSI-046</t>
  </si>
  <si>
    <t>18-TSI-047</t>
  </si>
  <si>
    <t>18-TSI-048</t>
  </si>
  <si>
    <t>18-TSI-049</t>
  </si>
  <si>
    <t>Improper Payments Review</t>
  </si>
  <si>
    <t>1 year + 4 options</t>
  </si>
  <si>
    <t>2/1/2018</t>
  </si>
  <si>
    <t>18-CFO-001</t>
  </si>
  <si>
    <t>Marc Poe                        202-382-7318 mpoe@bbg.gov</t>
  </si>
  <si>
    <t xml:space="preserve">Richard Cai                      202-382-7314 rcai@bbg.gov     </t>
  </si>
  <si>
    <t>Sheilla Salicrup                202-382-7339 ssalicrp@bbg.gov</t>
  </si>
  <si>
    <t>Duane Williams           202-382-7372 dwilliam@bbg.gov</t>
  </si>
  <si>
    <t>Hal Chen                    202-382-7231 hchen@bbg.gov</t>
  </si>
  <si>
    <t>Michael Hunt              202-382-7464 mhunt@bb.gov</t>
  </si>
  <si>
    <t>James Russell             202-382-5407 jrussell@bbg.gov</t>
  </si>
  <si>
    <t>Adam Gartner          atgartne@bbg.gov    Eurasia Regional-Prague</t>
  </si>
  <si>
    <t>Neil Kennedy                       202-382-5869 nkennedy@bbg.gov</t>
  </si>
  <si>
    <t>Thomas Fabian               202-382-7363 gfabian@bbg.gov</t>
  </si>
  <si>
    <t>Hal Chen                               202-382-7231  hchen@bbg.gov</t>
  </si>
  <si>
    <t>Quinton Sowell           202-382-7214  qsowell@bbg.gov</t>
  </si>
  <si>
    <t>Juli Fletcher                202-382-7244  jfletch@bbg.gov</t>
  </si>
  <si>
    <t>Larry Rubendall           202-203-7232   lrubenda@bbg.gov</t>
  </si>
  <si>
    <t xml:space="preserve">Wanda Epps                202-203-4392  wepps@bbg.gov </t>
  </si>
  <si>
    <t xml:space="preserve">Dennis Cantu                202-382-7158 dcantu@bbg.gov  </t>
  </si>
  <si>
    <t>Piero Ciancio                                   202-382-4001 pciancio@bbg.gov</t>
  </si>
  <si>
    <t>Renea Ramos              202-203-4590     rramos@bbg.gov</t>
  </si>
  <si>
    <t>Michael Hardgen         011-66-42-271-300    mhardgen@bbg.gov        Thailand TS</t>
  </si>
  <si>
    <t>William Martin                      011-63-45-982-1402       wmartin@bbg.gov    Philippines TS</t>
  </si>
  <si>
    <t>Charles Shepard        011-267-261-0932    cshepard@bbg.gov       Botswana TS</t>
  </si>
  <si>
    <t>Dassanee Dedner                      011-49-69-7535-3370  ndedner@bbg.gov  Germany TS</t>
  </si>
  <si>
    <t>Duane Williams           202-382-7372  dwilliam@bbg.gov</t>
  </si>
  <si>
    <t>Gunter Schwabe           011-965-2456-2752   gschwabe@bbg.gov     Kuwait 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</si>
</sst>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1"/>
      <color theme="1"/>
      <name val="Calibri"/>
      <family val="2"/>
    </font>
    <font>
      <b/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4" fontId="6" fillId="0" borderId="2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quotePrefix="1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wrapText="1"/>
    </xf>
    <xf numFmtId="0" fontId="6" fillId="0" borderId="2" xfId="0" quotePrefix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4" fontId="6" fillId="0" borderId="2" xfId="0" quotePrefix="1" applyNumberFormat="1" applyFont="1" applyFill="1" applyBorder="1" applyAlignment="1">
      <alignment horizontal="center" wrapText="1"/>
    </xf>
    <xf numFmtId="14" fontId="6" fillId="0" borderId="2" xfId="0" quotePrefix="1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 shrinkToFit="1"/>
    </xf>
    <xf numFmtId="14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quotePrefix="1" applyNumberFormat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0" fillId="0" borderId="3" xfId="0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wrapText="1"/>
    </xf>
    <xf numFmtId="44" fontId="6" fillId="0" borderId="2" xfId="1" applyFont="1" applyFill="1" applyBorder="1"/>
    <xf numFmtId="44" fontId="6" fillId="0" borderId="2" xfId="1" applyFont="1" applyFill="1" applyBorder="1" applyAlignment="1">
      <alignment horizontal="center"/>
    </xf>
    <xf numFmtId="44" fontId="6" fillId="0" borderId="2" xfId="1" applyFont="1" applyFill="1" applyBorder="1" applyAlignment="1">
      <alignment horizontal="right"/>
    </xf>
    <xf numFmtId="44" fontId="7" fillId="0" borderId="2" xfId="1" applyFont="1" applyFill="1" applyBorder="1"/>
    <xf numFmtId="44" fontId="0" fillId="0" borderId="2" xfId="1" applyFont="1" applyBorder="1"/>
    <xf numFmtId="0" fontId="6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/>
    </xf>
    <xf numFmtId="0" fontId="7" fillId="2" borderId="2" xfId="0" applyFont="1" applyFill="1" applyBorder="1"/>
    <xf numFmtId="6" fontId="0" fillId="2" borderId="2" xfId="0" applyNumberFormat="1" applyFill="1" applyBorder="1"/>
    <xf numFmtId="5" fontId="6" fillId="2" borderId="2" xfId="1" applyNumberFormat="1" applyFont="1" applyFill="1" applyBorder="1" applyAlignment="1">
      <alignment wrapText="1"/>
    </xf>
    <xf numFmtId="5" fontId="6" fillId="2" borderId="2" xfId="1" applyNumberFormat="1" applyFont="1" applyFill="1" applyBorder="1"/>
    <xf numFmtId="0" fontId="2" fillId="2" borderId="2" xfId="0" applyFont="1" applyFill="1" applyBorder="1" applyAlignment="1">
      <alignment horizontal="center"/>
    </xf>
    <xf numFmtId="5" fontId="6" fillId="2" borderId="2" xfId="1" applyNumberFormat="1" applyFont="1" applyFill="1" applyBorder="1" applyAlignment="1">
      <alignment horizontal="left"/>
    </xf>
    <xf numFmtId="5" fontId="7" fillId="2" borderId="2" xfId="1" applyNumberFormat="1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right" wrapText="1"/>
    </xf>
    <xf numFmtId="14" fontId="6" fillId="2" borderId="2" xfId="0" applyNumberFormat="1" applyFont="1" applyFill="1" applyBorder="1" applyAlignment="1">
      <alignment horizontal="right"/>
    </xf>
    <xf numFmtId="14" fontId="6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right"/>
    </xf>
    <xf numFmtId="0" fontId="0" fillId="0" borderId="3" xfId="0" applyFill="1" applyBorder="1"/>
    <xf numFmtId="0" fontId="6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9" fillId="0" borderId="11" xfId="0" applyFont="1" applyFill="1" applyBorder="1" applyAlignment="1">
      <alignment horizontal="center"/>
    </xf>
    <xf numFmtId="0" fontId="6" fillId="0" borderId="10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3" fontId="6" fillId="2" borderId="2" xfId="0" applyNumberFormat="1" applyFont="1" applyFill="1" applyBorder="1"/>
    <xf numFmtId="6" fontId="6" fillId="0" borderId="2" xfId="1" applyNumberFormat="1" applyFont="1" applyFill="1" applyBorder="1" applyAlignment="1">
      <alignment wrapText="1"/>
    </xf>
    <xf numFmtId="43" fontId="0" fillId="0" borderId="0" xfId="2" applyFont="1"/>
    <xf numFmtId="0" fontId="0" fillId="0" borderId="3" xfId="0" applyFill="1" applyBorder="1" applyAlignment="1">
      <alignment wrapText="1"/>
    </xf>
    <xf numFmtId="44" fontId="0" fillId="0" borderId="2" xfId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zoomScaleNormal="100" workbookViewId="0">
      <pane ySplit="7" topLeftCell="A8" activePane="bottomLeft" state="frozen"/>
      <selection pane="bottomLeft" activeCell="L11" sqref="L11"/>
    </sheetView>
  </sheetViews>
  <sheetFormatPr defaultColWidth="8.85546875" defaultRowHeight="15" x14ac:dyDescent="0.25"/>
  <cols>
    <col min="1" max="1" width="1.7109375" style="1" customWidth="1"/>
    <col min="2" max="2" width="15.7109375" style="4" customWidth="1"/>
    <col min="3" max="3" width="1.7109375" style="1" customWidth="1"/>
    <col min="4" max="4" width="39.85546875" style="1" customWidth="1"/>
    <col min="5" max="5" width="1.7109375" style="1" customWidth="1"/>
    <col min="6" max="6" width="12.7109375" style="1" customWidth="1"/>
    <col min="7" max="7" width="1.7109375" style="1" customWidth="1"/>
    <col min="8" max="8" width="16.42578125" style="28" customWidth="1"/>
    <col min="9" max="9" width="1.7109375" style="1" customWidth="1"/>
    <col min="10" max="10" width="23.5703125" style="1" bestFit="1" customWidth="1"/>
    <col min="11" max="11" width="1.7109375" style="1" customWidth="1"/>
    <col min="12" max="12" width="23.5703125" style="1" customWidth="1"/>
    <col min="13" max="13" width="1.7109375" style="1" customWidth="1"/>
    <col min="14" max="14" width="17.85546875" style="1" customWidth="1"/>
    <col min="15" max="15" width="2" style="1" customWidth="1"/>
    <col min="16" max="16" width="16.28515625" style="1" customWidth="1"/>
    <col min="17" max="17" width="1.7109375" style="1" customWidth="1"/>
    <col min="18" max="16384" width="8.85546875" style="1"/>
  </cols>
  <sheetData>
    <row r="1" spans="1:17" ht="18.75" customHeight="1" x14ac:dyDescent="0.35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ht="21" customHeight="1" x14ac:dyDescent="0.35">
      <c r="A2" s="82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18.75" customHeight="1" x14ac:dyDescent="0.3">
      <c r="A3" s="85" t="s">
        <v>35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1:17" ht="15.75" x14ac:dyDescent="0.25">
      <c r="A4" s="39"/>
      <c r="B4" s="62"/>
      <c r="C4" s="38"/>
      <c r="D4" s="2"/>
      <c r="E4" s="38"/>
      <c r="F4" s="2"/>
      <c r="G4" s="38"/>
      <c r="H4" s="29"/>
      <c r="I4" s="38"/>
      <c r="J4" s="2"/>
      <c r="K4" s="38"/>
      <c r="L4" s="2"/>
      <c r="M4" s="38"/>
      <c r="N4" s="2"/>
      <c r="O4" s="38"/>
      <c r="P4" s="65"/>
      <c r="Q4" s="38"/>
    </row>
    <row r="5" spans="1:17" ht="15.75" x14ac:dyDescent="0.25">
      <c r="A5" s="38"/>
      <c r="B5" s="62"/>
      <c r="C5" s="38"/>
      <c r="D5" s="2"/>
      <c r="E5" s="38"/>
      <c r="F5" s="2"/>
      <c r="G5" s="38"/>
      <c r="H5" s="69" t="s">
        <v>7</v>
      </c>
      <c r="I5" s="38"/>
      <c r="J5" s="31"/>
      <c r="K5" s="38"/>
      <c r="L5" s="67" t="s">
        <v>33</v>
      </c>
      <c r="M5" s="38"/>
      <c r="N5" s="67" t="s">
        <v>11</v>
      </c>
      <c r="O5" s="38"/>
      <c r="P5" s="63"/>
      <c r="Q5" s="38"/>
    </row>
    <row r="6" spans="1:17" ht="15.75" x14ac:dyDescent="0.25">
      <c r="A6" s="39"/>
      <c r="B6" s="66" t="s">
        <v>32</v>
      </c>
      <c r="C6" s="39"/>
      <c r="D6" s="67" t="s">
        <v>9</v>
      </c>
      <c r="E6" s="39"/>
      <c r="F6" s="67" t="s">
        <v>0</v>
      </c>
      <c r="G6" s="39"/>
      <c r="H6" s="70" t="s">
        <v>6</v>
      </c>
      <c r="I6" s="39"/>
      <c r="J6" s="67" t="s">
        <v>13</v>
      </c>
      <c r="K6" s="39"/>
      <c r="L6" s="67" t="s">
        <v>14</v>
      </c>
      <c r="M6" s="39"/>
      <c r="N6" s="67" t="s">
        <v>10</v>
      </c>
      <c r="O6" s="39"/>
      <c r="P6" s="72" t="s">
        <v>4</v>
      </c>
      <c r="Q6" s="39"/>
    </row>
    <row r="7" spans="1:17" ht="15.75" x14ac:dyDescent="0.25">
      <c r="A7" s="40"/>
      <c r="B7" s="64"/>
      <c r="C7" s="40"/>
      <c r="D7" s="68" t="s">
        <v>5</v>
      </c>
      <c r="E7" s="40"/>
      <c r="F7" s="68" t="s">
        <v>1</v>
      </c>
      <c r="G7" s="40"/>
      <c r="H7" s="71" t="s">
        <v>12</v>
      </c>
      <c r="I7" s="40"/>
      <c r="J7" s="68" t="s">
        <v>6</v>
      </c>
      <c r="K7" s="40"/>
      <c r="L7" s="68" t="s">
        <v>15</v>
      </c>
      <c r="M7" s="40"/>
      <c r="N7" s="68" t="s">
        <v>2</v>
      </c>
      <c r="O7" s="40"/>
      <c r="P7" s="73" t="s">
        <v>3</v>
      </c>
      <c r="Q7" s="40"/>
    </row>
    <row r="8" spans="1:17" ht="63" x14ac:dyDescent="0.25">
      <c r="A8" s="41"/>
      <c r="B8" s="30" t="s">
        <v>116</v>
      </c>
      <c r="C8" s="41"/>
      <c r="D8" s="23" t="s">
        <v>20</v>
      </c>
      <c r="E8" s="41"/>
      <c r="F8" s="12" t="s">
        <v>38</v>
      </c>
      <c r="G8" s="41"/>
      <c r="H8" s="32">
        <f>2384484*5</f>
        <v>11922420</v>
      </c>
      <c r="I8" s="47"/>
      <c r="J8" s="14" t="s">
        <v>41</v>
      </c>
      <c r="K8" s="52"/>
      <c r="L8" s="5" t="s">
        <v>192</v>
      </c>
      <c r="M8" s="52"/>
      <c r="N8" s="15">
        <v>43042</v>
      </c>
      <c r="O8" s="56"/>
      <c r="P8" s="15">
        <v>43070</v>
      </c>
      <c r="Q8" s="56"/>
    </row>
    <row r="9" spans="1:17" ht="63" x14ac:dyDescent="0.25">
      <c r="A9" s="41"/>
      <c r="B9" s="30" t="s">
        <v>117</v>
      </c>
      <c r="C9" s="41"/>
      <c r="D9" s="23" t="s">
        <v>16</v>
      </c>
      <c r="E9" s="41"/>
      <c r="F9" s="12" t="s">
        <v>38</v>
      </c>
      <c r="G9" s="41"/>
      <c r="H9" s="32">
        <f>456120*5</f>
        <v>2280600</v>
      </c>
      <c r="I9" s="47"/>
      <c r="J9" s="14" t="s">
        <v>41</v>
      </c>
      <c r="K9" s="52"/>
      <c r="L9" s="5" t="s">
        <v>192</v>
      </c>
      <c r="M9" s="52"/>
      <c r="N9" s="15">
        <v>43115</v>
      </c>
      <c r="O9" s="56"/>
      <c r="P9" s="15">
        <v>43205</v>
      </c>
      <c r="Q9" s="56"/>
    </row>
    <row r="10" spans="1:17" ht="63" x14ac:dyDescent="0.25">
      <c r="A10" s="41"/>
      <c r="B10" s="30" t="s">
        <v>118</v>
      </c>
      <c r="C10" s="41"/>
      <c r="D10" s="23" t="s">
        <v>17</v>
      </c>
      <c r="E10" s="41"/>
      <c r="F10" s="12" t="s">
        <v>38</v>
      </c>
      <c r="G10" s="41"/>
      <c r="H10" s="32">
        <f>416784*5</f>
        <v>2083920</v>
      </c>
      <c r="I10" s="47"/>
      <c r="J10" s="14" t="s">
        <v>41</v>
      </c>
      <c r="K10" s="52"/>
      <c r="L10" s="5" t="s">
        <v>192</v>
      </c>
      <c r="M10" s="52"/>
      <c r="N10" s="15">
        <v>43024</v>
      </c>
      <c r="O10" s="56"/>
      <c r="P10" s="15">
        <v>43064</v>
      </c>
      <c r="Q10" s="56"/>
    </row>
    <row r="11" spans="1:17" ht="47.25" customHeight="1" x14ac:dyDescent="0.25">
      <c r="A11" s="42"/>
      <c r="B11" s="30" t="s">
        <v>119</v>
      </c>
      <c r="C11" s="42"/>
      <c r="D11" s="24" t="s">
        <v>23</v>
      </c>
      <c r="E11" s="42"/>
      <c r="F11" s="12" t="s">
        <v>38</v>
      </c>
      <c r="G11" s="42"/>
      <c r="H11" s="34">
        <v>0</v>
      </c>
      <c r="I11" s="48"/>
      <c r="J11" s="14" t="s">
        <v>69</v>
      </c>
      <c r="K11" s="54"/>
      <c r="L11" s="5" t="s">
        <v>191</v>
      </c>
      <c r="M11" s="54"/>
      <c r="N11" s="17">
        <v>43021</v>
      </c>
      <c r="O11" s="57"/>
      <c r="P11" s="16">
        <v>43033</v>
      </c>
      <c r="Q11" s="57"/>
    </row>
    <row r="12" spans="1:17" ht="62.25" customHeight="1" x14ac:dyDescent="0.25">
      <c r="A12" s="42"/>
      <c r="B12" s="30" t="s">
        <v>120</v>
      </c>
      <c r="C12" s="42"/>
      <c r="D12" s="24" t="s">
        <v>71</v>
      </c>
      <c r="E12" s="42"/>
      <c r="F12" s="12" t="s">
        <v>38</v>
      </c>
      <c r="G12" s="42"/>
      <c r="H12" s="34">
        <f>80000*5</f>
        <v>400000</v>
      </c>
      <c r="I12" s="48"/>
      <c r="J12" s="14" t="s">
        <v>41</v>
      </c>
      <c r="K12" s="52"/>
      <c r="L12" s="5" t="s">
        <v>192</v>
      </c>
      <c r="M12" s="52"/>
      <c r="N12" s="17">
        <v>43076</v>
      </c>
      <c r="O12" s="57"/>
      <c r="P12" s="16">
        <v>43166</v>
      </c>
      <c r="Q12" s="57"/>
    </row>
    <row r="13" spans="1:17" ht="47.25" customHeight="1" x14ac:dyDescent="0.25">
      <c r="A13" s="42"/>
      <c r="B13" s="30" t="s">
        <v>121</v>
      </c>
      <c r="C13" s="42"/>
      <c r="D13" s="24" t="s">
        <v>25</v>
      </c>
      <c r="E13" s="42"/>
      <c r="F13" s="12" t="s">
        <v>38</v>
      </c>
      <c r="G13" s="42"/>
      <c r="H13" s="33">
        <v>150000</v>
      </c>
      <c r="I13" s="48"/>
      <c r="J13" s="6" t="s">
        <v>47</v>
      </c>
      <c r="K13" s="53"/>
      <c r="L13" s="5" t="s">
        <v>169</v>
      </c>
      <c r="M13" s="53"/>
      <c r="N13" s="7">
        <v>43054</v>
      </c>
      <c r="O13" s="57"/>
      <c r="P13" s="16">
        <v>43159</v>
      </c>
      <c r="Q13" s="57"/>
    </row>
    <row r="14" spans="1:17" ht="47.25" customHeight="1" x14ac:dyDescent="0.25">
      <c r="A14" s="42"/>
      <c r="B14" s="30" t="s">
        <v>122</v>
      </c>
      <c r="C14" s="42"/>
      <c r="D14" s="24" t="s">
        <v>99</v>
      </c>
      <c r="E14" s="42"/>
      <c r="F14" s="12" t="s">
        <v>66</v>
      </c>
      <c r="G14" s="42"/>
      <c r="H14" s="33">
        <v>5000000</v>
      </c>
      <c r="I14" s="48"/>
      <c r="J14" s="6" t="s">
        <v>47</v>
      </c>
      <c r="K14" s="53"/>
      <c r="L14" s="5" t="s">
        <v>169</v>
      </c>
      <c r="M14" s="53"/>
      <c r="N14" s="7">
        <v>43054</v>
      </c>
      <c r="O14" s="57"/>
      <c r="P14" s="16">
        <v>43159</v>
      </c>
      <c r="Q14" s="57"/>
    </row>
    <row r="15" spans="1:17" ht="47.25" customHeight="1" x14ac:dyDescent="0.25">
      <c r="A15" s="42"/>
      <c r="B15" s="30" t="s">
        <v>123</v>
      </c>
      <c r="C15" s="42"/>
      <c r="D15" s="24" t="s">
        <v>98</v>
      </c>
      <c r="E15" s="42"/>
      <c r="F15" s="9" t="s">
        <v>38</v>
      </c>
      <c r="G15" s="42"/>
      <c r="H15" s="33">
        <v>150000</v>
      </c>
      <c r="I15" s="48"/>
      <c r="J15" s="6" t="s">
        <v>47</v>
      </c>
      <c r="K15" s="53"/>
      <c r="L15" s="5" t="s">
        <v>169</v>
      </c>
      <c r="M15" s="53"/>
      <c r="N15" s="7">
        <v>43054</v>
      </c>
      <c r="O15" s="57"/>
      <c r="P15" s="16">
        <v>43159</v>
      </c>
      <c r="Q15" s="57"/>
    </row>
    <row r="16" spans="1:17" ht="47.25" customHeight="1" x14ac:dyDescent="0.25">
      <c r="A16" s="42"/>
      <c r="B16" s="30" t="s">
        <v>124</v>
      </c>
      <c r="C16" s="42"/>
      <c r="D16" s="24" t="s">
        <v>26</v>
      </c>
      <c r="E16" s="42"/>
      <c r="F16" s="9" t="s">
        <v>66</v>
      </c>
      <c r="G16" s="42"/>
      <c r="H16" s="33">
        <v>300000</v>
      </c>
      <c r="I16" s="48"/>
      <c r="J16" s="6" t="s">
        <v>67</v>
      </c>
      <c r="K16" s="53"/>
      <c r="L16" s="5" t="s">
        <v>170</v>
      </c>
      <c r="M16" s="53"/>
      <c r="N16" s="7">
        <v>43040</v>
      </c>
      <c r="O16" s="57"/>
      <c r="P16" s="8">
        <v>43160</v>
      </c>
      <c r="Q16" s="57"/>
    </row>
    <row r="17" spans="1:19" ht="47.25" customHeight="1" x14ac:dyDescent="0.25">
      <c r="A17" s="42"/>
      <c r="B17" s="30" t="s">
        <v>125</v>
      </c>
      <c r="C17" s="42"/>
      <c r="D17" s="24" t="s">
        <v>108</v>
      </c>
      <c r="E17" s="42"/>
      <c r="F17" s="9" t="s">
        <v>66</v>
      </c>
      <c r="G17" s="42"/>
      <c r="H17" s="33">
        <v>350000</v>
      </c>
      <c r="I17" s="48"/>
      <c r="J17" s="6" t="s">
        <v>47</v>
      </c>
      <c r="K17" s="53"/>
      <c r="L17" s="5" t="s">
        <v>170</v>
      </c>
      <c r="M17" s="53"/>
      <c r="N17" s="7">
        <v>43054</v>
      </c>
      <c r="O17" s="57"/>
      <c r="P17" s="8">
        <v>43115</v>
      </c>
      <c r="Q17" s="57"/>
    </row>
    <row r="18" spans="1:19" ht="47.25" customHeight="1" x14ac:dyDescent="0.25">
      <c r="A18" s="42"/>
      <c r="B18" s="30" t="s">
        <v>126</v>
      </c>
      <c r="C18" s="42"/>
      <c r="D18" s="24" t="s">
        <v>105</v>
      </c>
      <c r="E18" s="42"/>
      <c r="F18" s="9" t="s">
        <v>38</v>
      </c>
      <c r="G18" s="42"/>
      <c r="H18" s="33">
        <v>160000</v>
      </c>
      <c r="I18" s="48"/>
      <c r="J18" s="6" t="s">
        <v>47</v>
      </c>
      <c r="K18" s="53"/>
      <c r="L18" s="5" t="s">
        <v>170</v>
      </c>
      <c r="M18" s="53"/>
      <c r="N18" s="7">
        <v>43054</v>
      </c>
      <c r="O18" s="57"/>
      <c r="P18" s="8">
        <v>43115</v>
      </c>
      <c r="Q18" s="57"/>
    </row>
    <row r="19" spans="1:19" ht="47.25" customHeight="1" x14ac:dyDescent="0.25">
      <c r="A19" s="42"/>
      <c r="B19" s="30" t="s">
        <v>127</v>
      </c>
      <c r="C19" s="42"/>
      <c r="D19" s="24" t="s">
        <v>106</v>
      </c>
      <c r="E19" s="42"/>
      <c r="F19" s="9" t="s">
        <v>66</v>
      </c>
      <c r="G19" s="42"/>
      <c r="H19" s="33">
        <v>250000</v>
      </c>
      <c r="I19" s="48"/>
      <c r="J19" s="6" t="s">
        <v>47</v>
      </c>
      <c r="K19" s="53"/>
      <c r="L19" s="5" t="s">
        <v>171</v>
      </c>
      <c r="M19" s="53"/>
      <c r="N19" s="7">
        <v>43174</v>
      </c>
      <c r="O19" s="57"/>
      <c r="P19" s="8">
        <v>43235</v>
      </c>
      <c r="Q19" s="57"/>
    </row>
    <row r="20" spans="1:19" ht="47.25" customHeight="1" x14ac:dyDescent="0.25">
      <c r="A20" s="42"/>
      <c r="B20" s="30" t="s">
        <v>128</v>
      </c>
      <c r="C20" s="42"/>
      <c r="D20" s="24" t="s">
        <v>107</v>
      </c>
      <c r="E20" s="42"/>
      <c r="F20" s="9" t="s">
        <v>66</v>
      </c>
      <c r="G20" s="42"/>
      <c r="H20" s="33">
        <v>150000</v>
      </c>
      <c r="I20" s="48"/>
      <c r="J20" s="6" t="s">
        <v>47</v>
      </c>
      <c r="K20" s="53"/>
      <c r="L20" s="5" t="s">
        <v>170</v>
      </c>
      <c r="M20" s="53"/>
      <c r="N20" s="7">
        <v>43449</v>
      </c>
      <c r="O20" s="57"/>
      <c r="P20" s="8">
        <v>43146</v>
      </c>
      <c r="Q20" s="57"/>
    </row>
    <row r="21" spans="1:19" ht="47.25" x14ac:dyDescent="0.25">
      <c r="A21" s="43"/>
      <c r="B21" s="30" t="s">
        <v>129</v>
      </c>
      <c r="C21" s="43"/>
      <c r="D21" s="24" t="s">
        <v>28</v>
      </c>
      <c r="E21" s="43"/>
      <c r="F21" s="5" t="s">
        <v>38</v>
      </c>
      <c r="G21" s="43"/>
      <c r="H21" s="33">
        <f>1995665*5</f>
        <v>9978325</v>
      </c>
      <c r="I21" s="49"/>
      <c r="J21" s="14" t="s">
        <v>41</v>
      </c>
      <c r="K21" s="53"/>
      <c r="L21" s="5" t="s">
        <v>172</v>
      </c>
      <c r="M21" s="53"/>
      <c r="N21" s="18">
        <v>43101</v>
      </c>
      <c r="O21" s="53"/>
      <c r="P21" s="7">
        <v>43373</v>
      </c>
      <c r="Q21" s="53"/>
      <c r="S21" s="3"/>
    </row>
    <row r="22" spans="1:19" ht="47.25" x14ac:dyDescent="0.25">
      <c r="A22" s="44"/>
      <c r="B22" s="30" t="s">
        <v>130</v>
      </c>
      <c r="C22" s="44"/>
      <c r="D22" s="25" t="s">
        <v>31</v>
      </c>
      <c r="E22" s="44"/>
      <c r="F22" s="9" t="s">
        <v>38</v>
      </c>
      <c r="G22" s="43"/>
      <c r="H22" s="35">
        <v>287751</v>
      </c>
      <c r="I22" s="50"/>
      <c r="J22" s="6" t="s">
        <v>47</v>
      </c>
      <c r="K22" s="53"/>
      <c r="L22" s="5" t="s">
        <v>173</v>
      </c>
      <c r="M22" s="53"/>
      <c r="N22" s="7">
        <v>43191</v>
      </c>
      <c r="O22" s="58"/>
      <c r="P22" s="8">
        <v>43313</v>
      </c>
      <c r="Q22" s="57"/>
    </row>
    <row r="23" spans="1:19" ht="47.25" x14ac:dyDescent="0.25">
      <c r="A23" s="43"/>
      <c r="B23" s="30" t="s">
        <v>131</v>
      </c>
      <c r="C23" s="43"/>
      <c r="D23" s="25" t="s">
        <v>21</v>
      </c>
      <c r="E23" s="43"/>
      <c r="F23" s="9" t="s">
        <v>38</v>
      </c>
      <c r="G23" s="43"/>
      <c r="H23" s="35">
        <v>368738</v>
      </c>
      <c r="I23" s="50"/>
      <c r="J23" s="6" t="s">
        <v>47</v>
      </c>
      <c r="K23" s="53"/>
      <c r="L23" s="5" t="s">
        <v>173</v>
      </c>
      <c r="M23" s="53"/>
      <c r="N23" s="7">
        <v>43252</v>
      </c>
      <c r="O23" s="58"/>
      <c r="P23" s="8">
        <v>43371</v>
      </c>
      <c r="Q23" s="57"/>
    </row>
    <row r="24" spans="1:19" ht="47.25" x14ac:dyDescent="0.25">
      <c r="A24" s="43"/>
      <c r="B24" s="30" t="s">
        <v>132</v>
      </c>
      <c r="C24" s="43"/>
      <c r="D24" s="25" t="s">
        <v>22</v>
      </c>
      <c r="E24" s="43"/>
      <c r="F24" s="5" t="s">
        <v>51</v>
      </c>
      <c r="G24" s="43"/>
      <c r="H24" s="35">
        <v>928937</v>
      </c>
      <c r="I24" s="50"/>
      <c r="J24" s="6" t="s">
        <v>47</v>
      </c>
      <c r="K24" s="53"/>
      <c r="L24" s="5" t="s">
        <v>173</v>
      </c>
      <c r="M24" s="53"/>
      <c r="N24" s="7">
        <v>43221</v>
      </c>
      <c r="O24" s="58"/>
      <c r="P24" s="8">
        <v>43372</v>
      </c>
      <c r="Q24" s="57"/>
    </row>
    <row r="25" spans="1:19" ht="47.25" x14ac:dyDescent="0.25">
      <c r="A25" s="43"/>
      <c r="B25" s="30" t="s">
        <v>133</v>
      </c>
      <c r="C25" s="43"/>
      <c r="D25" s="25" t="s">
        <v>62</v>
      </c>
      <c r="E25" s="43"/>
      <c r="F25" s="5" t="s">
        <v>38</v>
      </c>
      <c r="G25" s="43"/>
      <c r="H25" s="35">
        <v>307008</v>
      </c>
      <c r="I25" s="50"/>
      <c r="J25" s="6" t="s">
        <v>47</v>
      </c>
      <c r="K25" s="53"/>
      <c r="L25" s="5" t="s">
        <v>173</v>
      </c>
      <c r="M25" s="53"/>
      <c r="N25" s="7">
        <v>43252</v>
      </c>
      <c r="O25" s="58"/>
      <c r="P25" s="8">
        <v>43373</v>
      </c>
      <c r="Q25" s="57"/>
    </row>
    <row r="26" spans="1:19" ht="47.25" customHeight="1" x14ac:dyDescent="0.25">
      <c r="A26" s="45"/>
      <c r="B26" s="30" t="s">
        <v>134</v>
      </c>
      <c r="C26" s="45"/>
      <c r="D26" s="24" t="s">
        <v>29</v>
      </c>
      <c r="E26" s="45"/>
      <c r="F26" s="19" t="s">
        <v>51</v>
      </c>
      <c r="G26" s="45"/>
      <c r="H26" s="36">
        <v>710070</v>
      </c>
      <c r="I26" s="51"/>
      <c r="J26" s="20" t="s">
        <v>47</v>
      </c>
      <c r="K26" s="55"/>
      <c r="L26" s="19" t="s">
        <v>174</v>
      </c>
      <c r="M26" s="55"/>
      <c r="N26" s="21">
        <v>43039</v>
      </c>
      <c r="O26" s="59"/>
      <c r="P26" s="22">
        <v>43070</v>
      </c>
      <c r="Q26" s="60"/>
    </row>
    <row r="27" spans="1:19" ht="47.25" customHeight="1" x14ac:dyDescent="0.25">
      <c r="A27" s="46"/>
      <c r="B27" s="30" t="s">
        <v>135</v>
      </c>
      <c r="C27" s="46"/>
      <c r="D27" s="26" t="s">
        <v>30</v>
      </c>
      <c r="E27" s="46"/>
      <c r="F27" s="9" t="s">
        <v>38</v>
      </c>
      <c r="G27" s="42"/>
      <c r="H27" s="37">
        <f>SUM(890000+460000+30000)*5</f>
        <v>6900000</v>
      </c>
      <c r="I27" s="48"/>
      <c r="J27" s="14" t="s">
        <v>41</v>
      </c>
      <c r="K27" s="53"/>
      <c r="L27" s="5" t="s">
        <v>175</v>
      </c>
      <c r="M27" s="53"/>
      <c r="N27" s="10" t="s">
        <v>109</v>
      </c>
      <c r="O27" s="57"/>
      <c r="P27" s="11" t="s">
        <v>43</v>
      </c>
      <c r="Q27" s="53"/>
    </row>
    <row r="28" spans="1:19" ht="47.25" customHeight="1" x14ac:dyDescent="0.25">
      <c r="A28" s="46"/>
      <c r="B28" s="30" t="s">
        <v>136</v>
      </c>
      <c r="C28" s="46"/>
      <c r="D28" s="27" t="s">
        <v>18</v>
      </c>
      <c r="E28" s="46"/>
      <c r="F28" s="9" t="s">
        <v>46</v>
      </c>
      <c r="G28" s="42"/>
      <c r="H28" s="37">
        <v>300000</v>
      </c>
      <c r="I28" s="48"/>
      <c r="J28" s="6" t="s">
        <v>47</v>
      </c>
      <c r="K28" s="53"/>
      <c r="L28" s="5" t="s">
        <v>175</v>
      </c>
      <c r="M28" s="53"/>
      <c r="N28" s="10" t="s">
        <v>48</v>
      </c>
      <c r="O28" s="57"/>
      <c r="P28" s="11" t="s">
        <v>49</v>
      </c>
      <c r="Q28" s="53"/>
    </row>
    <row r="29" spans="1:19" ht="47.25" customHeight="1" x14ac:dyDescent="0.25">
      <c r="A29" s="46"/>
      <c r="B29" s="30" t="s">
        <v>137</v>
      </c>
      <c r="C29" s="46"/>
      <c r="D29" s="27" t="s">
        <v>19</v>
      </c>
      <c r="E29" s="46"/>
      <c r="F29" s="9" t="s">
        <v>46</v>
      </c>
      <c r="G29" s="42"/>
      <c r="H29" s="37">
        <v>260000</v>
      </c>
      <c r="I29" s="48"/>
      <c r="J29" s="6" t="s">
        <v>47</v>
      </c>
      <c r="K29" s="53"/>
      <c r="L29" s="5" t="s">
        <v>175</v>
      </c>
      <c r="M29" s="53"/>
      <c r="N29" s="10" t="s">
        <v>48</v>
      </c>
      <c r="O29" s="57"/>
      <c r="P29" s="11" t="s">
        <v>49</v>
      </c>
      <c r="Q29" s="53"/>
    </row>
    <row r="30" spans="1:19" ht="45.75" customHeight="1" x14ac:dyDescent="0.25">
      <c r="A30" s="41"/>
      <c r="B30" s="30" t="s">
        <v>138</v>
      </c>
      <c r="C30" s="41"/>
      <c r="D30" s="23" t="s">
        <v>36</v>
      </c>
      <c r="E30" s="41"/>
      <c r="F30" s="12" t="s">
        <v>37</v>
      </c>
      <c r="G30" s="41"/>
      <c r="H30" s="75">
        <v>312000</v>
      </c>
      <c r="I30" s="47"/>
      <c r="J30" s="13" t="s">
        <v>42</v>
      </c>
      <c r="K30" s="52"/>
      <c r="L30" s="5" t="s">
        <v>176</v>
      </c>
      <c r="M30" s="52"/>
      <c r="N30" s="15">
        <v>43131</v>
      </c>
      <c r="O30" s="56"/>
      <c r="P30" s="15">
        <v>43252</v>
      </c>
      <c r="Q30" s="56"/>
    </row>
    <row r="31" spans="1:19" ht="45.75" customHeight="1" x14ac:dyDescent="0.25">
      <c r="A31" s="46"/>
      <c r="B31" s="30" t="s">
        <v>139</v>
      </c>
      <c r="C31" s="46"/>
      <c r="D31" s="61" t="s">
        <v>24</v>
      </c>
      <c r="E31" s="46"/>
      <c r="F31" s="9" t="s">
        <v>38</v>
      </c>
      <c r="G31" s="74"/>
      <c r="H31" s="75">
        <f>300000*5</f>
        <v>1500000</v>
      </c>
      <c r="I31" s="48"/>
      <c r="J31" s="14" t="s">
        <v>41</v>
      </c>
      <c r="K31" s="53"/>
      <c r="L31" s="5" t="s">
        <v>177</v>
      </c>
      <c r="M31" s="53"/>
      <c r="N31" s="10" t="s">
        <v>39</v>
      </c>
      <c r="O31" s="57"/>
      <c r="P31" s="11" t="s">
        <v>40</v>
      </c>
      <c r="Q31" s="53"/>
    </row>
    <row r="32" spans="1:19" ht="45.75" customHeight="1" x14ac:dyDescent="0.25">
      <c r="A32" s="46"/>
      <c r="B32" s="30" t="s">
        <v>140</v>
      </c>
      <c r="C32" s="46"/>
      <c r="D32" s="61" t="s">
        <v>24</v>
      </c>
      <c r="E32" s="46"/>
      <c r="F32" s="9" t="s">
        <v>38</v>
      </c>
      <c r="G32" s="42"/>
      <c r="H32" s="75">
        <f>114000*5</f>
        <v>570000</v>
      </c>
      <c r="I32" s="48"/>
      <c r="J32" s="14" t="s">
        <v>41</v>
      </c>
      <c r="K32" s="53"/>
      <c r="L32" s="5" t="s">
        <v>178</v>
      </c>
      <c r="M32" s="53"/>
      <c r="N32" s="10" t="s">
        <v>45</v>
      </c>
      <c r="O32" s="57"/>
      <c r="P32" s="11" t="s">
        <v>44</v>
      </c>
      <c r="Q32" s="53"/>
    </row>
    <row r="33" spans="1:17" ht="45.75" customHeight="1" x14ac:dyDescent="0.25">
      <c r="A33" s="46"/>
      <c r="B33" s="30" t="s">
        <v>141</v>
      </c>
      <c r="C33" s="46"/>
      <c r="D33" s="61" t="s">
        <v>24</v>
      </c>
      <c r="E33" s="46"/>
      <c r="F33" s="9" t="s">
        <v>38</v>
      </c>
      <c r="G33" s="42"/>
      <c r="H33" s="75">
        <f>120000*5</f>
        <v>600000</v>
      </c>
      <c r="I33" s="48"/>
      <c r="J33" s="14" t="s">
        <v>41</v>
      </c>
      <c r="K33" s="53"/>
      <c r="L33" s="5" t="s">
        <v>178</v>
      </c>
      <c r="M33" s="53"/>
      <c r="N33" s="10" t="s">
        <v>45</v>
      </c>
      <c r="O33" s="57"/>
      <c r="P33" s="11" t="s">
        <v>48</v>
      </c>
      <c r="Q33" s="53"/>
    </row>
    <row r="34" spans="1:17" ht="45.75" customHeight="1" x14ac:dyDescent="0.25">
      <c r="A34" s="46"/>
      <c r="B34" s="30" t="s">
        <v>142</v>
      </c>
      <c r="C34" s="46"/>
      <c r="D34" s="24" t="s">
        <v>24</v>
      </c>
      <c r="E34" s="46"/>
      <c r="F34" s="9" t="s">
        <v>38</v>
      </c>
      <c r="G34" s="42"/>
      <c r="H34" s="75">
        <f>600000*5</f>
        <v>3000000</v>
      </c>
      <c r="I34" s="48"/>
      <c r="J34" s="14" t="s">
        <v>41</v>
      </c>
      <c r="K34" s="53"/>
      <c r="L34" s="5" t="s">
        <v>177</v>
      </c>
      <c r="M34" s="53"/>
      <c r="N34" s="10" t="s">
        <v>45</v>
      </c>
      <c r="O34" s="57"/>
      <c r="P34" s="11" t="s">
        <v>48</v>
      </c>
      <c r="Q34" s="53"/>
    </row>
    <row r="35" spans="1:17" ht="45.75" customHeight="1" x14ac:dyDescent="0.25">
      <c r="A35" s="46"/>
      <c r="B35" s="30" t="s">
        <v>143</v>
      </c>
      <c r="C35" s="46"/>
      <c r="D35" s="61" t="s">
        <v>18</v>
      </c>
      <c r="E35" s="46"/>
      <c r="F35" s="9" t="s">
        <v>46</v>
      </c>
      <c r="G35" s="42"/>
      <c r="H35" s="75">
        <v>272700</v>
      </c>
      <c r="I35" s="48"/>
      <c r="J35" s="6" t="s">
        <v>47</v>
      </c>
      <c r="K35" s="53"/>
      <c r="L35" s="5" t="s">
        <v>175</v>
      </c>
      <c r="M35" s="53"/>
      <c r="N35" s="10" t="s">
        <v>48</v>
      </c>
      <c r="O35" s="57"/>
      <c r="P35" s="11" t="s">
        <v>49</v>
      </c>
      <c r="Q35" s="53"/>
    </row>
    <row r="36" spans="1:17" ht="45.75" customHeight="1" x14ac:dyDescent="0.25">
      <c r="A36" s="46"/>
      <c r="B36" s="30" t="s">
        <v>144</v>
      </c>
      <c r="C36" s="46"/>
      <c r="D36" s="61" t="s">
        <v>18</v>
      </c>
      <c r="E36" s="46"/>
      <c r="F36" s="9" t="s">
        <v>46</v>
      </c>
      <c r="G36" s="42"/>
      <c r="H36" s="75">
        <v>223500</v>
      </c>
      <c r="I36" s="48"/>
      <c r="J36" s="6" t="s">
        <v>47</v>
      </c>
      <c r="K36" s="53"/>
      <c r="L36" s="5" t="s">
        <v>175</v>
      </c>
      <c r="M36" s="53"/>
      <c r="N36" s="10" t="s">
        <v>50</v>
      </c>
      <c r="O36" s="57"/>
      <c r="P36" s="11" t="s">
        <v>40</v>
      </c>
      <c r="Q36" s="53"/>
    </row>
    <row r="37" spans="1:17" ht="45.75" customHeight="1" x14ac:dyDescent="0.25">
      <c r="A37" s="46"/>
      <c r="B37" s="30" t="s">
        <v>145</v>
      </c>
      <c r="C37" s="46"/>
      <c r="D37" s="61" t="s">
        <v>52</v>
      </c>
      <c r="E37" s="46"/>
      <c r="F37" s="9" t="s">
        <v>46</v>
      </c>
      <c r="G37" s="42"/>
      <c r="H37" s="75">
        <v>289080</v>
      </c>
      <c r="I37" s="48"/>
      <c r="J37" s="6" t="s">
        <v>47</v>
      </c>
      <c r="K37" s="53"/>
      <c r="L37" s="5" t="s">
        <v>179</v>
      </c>
      <c r="M37" s="53"/>
      <c r="N37" s="10" t="s">
        <v>110</v>
      </c>
      <c r="O37" s="57"/>
      <c r="P37" s="11" t="s">
        <v>48</v>
      </c>
      <c r="Q37" s="53"/>
    </row>
    <row r="38" spans="1:17" ht="45.75" customHeight="1" x14ac:dyDescent="0.25">
      <c r="A38" s="46"/>
      <c r="B38" s="30" t="s">
        <v>146</v>
      </c>
      <c r="C38" s="46"/>
      <c r="D38" s="61" t="s">
        <v>53</v>
      </c>
      <c r="E38" s="46"/>
      <c r="F38" s="9" t="s">
        <v>38</v>
      </c>
      <c r="G38" s="42"/>
      <c r="H38" s="75">
        <v>231105</v>
      </c>
      <c r="I38" s="48"/>
      <c r="J38" s="6" t="s">
        <v>54</v>
      </c>
      <c r="K38" s="53"/>
      <c r="L38" s="5" t="s">
        <v>180</v>
      </c>
      <c r="M38" s="53"/>
      <c r="N38" s="10" t="s">
        <v>56</v>
      </c>
      <c r="O38" s="57"/>
      <c r="P38" s="11" t="s">
        <v>55</v>
      </c>
      <c r="Q38" s="53"/>
    </row>
    <row r="39" spans="1:17" ht="45.75" customHeight="1" x14ac:dyDescent="0.25">
      <c r="A39" s="46"/>
      <c r="B39" s="30" t="s">
        <v>147</v>
      </c>
      <c r="C39" s="46"/>
      <c r="D39" s="61" t="s">
        <v>102</v>
      </c>
      <c r="E39" s="46"/>
      <c r="F39" s="9" t="s">
        <v>38</v>
      </c>
      <c r="G39" s="42"/>
      <c r="H39" s="75">
        <f>122000*4</f>
        <v>488000</v>
      </c>
      <c r="I39" s="48"/>
      <c r="J39" s="14" t="s">
        <v>100</v>
      </c>
      <c r="K39" s="53"/>
      <c r="L39" s="19" t="s">
        <v>174</v>
      </c>
      <c r="M39" s="53"/>
      <c r="N39" s="10" t="s">
        <v>70</v>
      </c>
      <c r="O39" s="57"/>
      <c r="P39" s="11" t="s">
        <v>101</v>
      </c>
      <c r="Q39" s="53"/>
    </row>
    <row r="40" spans="1:17" ht="45.75" customHeight="1" x14ac:dyDescent="0.25">
      <c r="A40" s="46"/>
      <c r="B40" s="30" t="s">
        <v>148</v>
      </c>
      <c r="C40" s="46"/>
      <c r="D40" s="61" t="s">
        <v>57</v>
      </c>
      <c r="E40" s="46"/>
      <c r="F40" s="9" t="s">
        <v>38</v>
      </c>
      <c r="G40" s="42"/>
      <c r="H40" s="75">
        <v>407007</v>
      </c>
      <c r="I40" s="48"/>
      <c r="J40" s="6" t="s">
        <v>47</v>
      </c>
      <c r="K40" s="53"/>
      <c r="L40" s="19" t="s">
        <v>174</v>
      </c>
      <c r="M40" s="53"/>
      <c r="N40" s="10" t="s">
        <v>59</v>
      </c>
      <c r="O40" s="57"/>
      <c r="P40" s="11" t="s">
        <v>58</v>
      </c>
      <c r="Q40" s="53"/>
    </row>
    <row r="41" spans="1:17" ht="45.75" customHeight="1" x14ac:dyDescent="0.25">
      <c r="A41" s="46"/>
      <c r="B41" s="30" t="s">
        <v>149</v>
      </c>
      <c r="C41" s="46"/>
      <c r="D41" s="61" t="s">
        <v>60</v>
      </c>
      <c r="E41" s="46"/>
      <c r="F41" s="9" t="s">
        <v>38</v>
      </c>
      <c r="G41" s="42"/>
      <c r="H41" s="75">
        <v>260000</v>
      </c>
      <c r="I41" s="48"/>
      <c r="J41" s="6" t="s">
        <v>47</v>
      </c>
      <c r="K41" s="53"/>
      <c r="L41" s="19" t="s">
        <v>174</v>
      </c>
      <c r="M41" s="53"/>
      <c r="N41" s="10" t="s">
        <v>59</v>
      </c>
      <c r="O41" s="57"/>
      <c r="P41" s="11" t="s">
        <v>61</v>
      </c>
      <c r="Q41" s="53"/>
    </row>
    <row r="42" spans="1:17" ht="45.75" customHeight="1" x14ac:dyDescent="0.25">
      <c r="A42" s="46"/>
      <c r="B42" s="30" t="s">
        <v>150</v>
      </c>
      <c r="C42" s="46"/>
      <c r="D42" s="61" t="s">
        <v>63</v>
      </c>
      <c r="E42" s="46"/>
      <c r="F42" s="9" t="s">
        <v>38</v>
      </c>
      <c r="G42" s="42"/>
      <c r="H42" s="75">
        <v>191114</v>
      </c>
      <c r="I42" s="48"/>
      <c r="J42" s="6" t="s">
        <v>47</v>
      </c>
      <c r="K42" s="53"/>
      <c r="L42" s="5" t="s">
        <v>179</v>
      </c>
      <c r="M42" s="53"/>
      <c r="N42" s="10" t="s">
        <v>59</v>
      </c>
      <c r="O42" s="57"/>
      <c r="P42" s="11" t="s">
        <v>58</v>
      </c>
      <c r="Q42" s="53"/>
    </row>
    <row r="43" spans="1:17" ht="45.75" customHeight="1" x14ac:dyDescent="0.25">
      <c r="A43" s="46"/>
      <c r="B43" s="30" t="s">
        <v>151</v>
      </c>
      <c r="C43" s="46"/>
      <c r="D43" s="61" t="s">
        <v>64</v>
      </c>
      <c r="E43" s="46"/>
      <c r="F43" s="9" t="s">
        <v>38</v>
      </c>
      <c r="G43" s="42"/>
      <c r="H43" s="75">
        <f>30000*5</f>
        <v>150000</v>
      </c>
      <c r="I43" s="48"/>
      <c r="J43" s="14" t="s">
        <v>41</v>
      </c>
      <c r="K43" s="53"/>
      <c r="L43" s="5" t="s">
        <v>181</v>
      </c>
      <c r="M43" s="53"/>
      <c r="N43" s="10" t="s">
        <v>111</v>
      </c>
      <c r="O43" s="57"/>
      <c r="P43" s="11" t="s">
        <v>48</v>
      </c>
      <c r="Q43" s="53"/>
    </row>
    <row r="44" spans="1:17" ht="45.75" customHeight="1" x14ac:dyDescent="0.25">
      <c r="A44" s="46"/>
      <c r="B44" s="30" t="s">
        <v>152</v>
      </c>
      <c r="C44" s="46"/>
      <c r="D44" s="61" t="s">
        <v>65</v>
      </c>
      <c r="E44" s="46"/>
      <c r="F44" s="9" t="s">
        <v>38</v>
      </c>
      <c r="G44" s="42"/>
      <c r="H44" s="75">
        <f>293500*5</f>
        <v>1467500</v>
      </c>
      <c r="I44" s="48"/>
      <c r="J44" s="14" t="s">
        <v>41</v>
      </c>
      <c r="K44" s="53"/>
      <c r="L44" s="5" t="s">
        <v>182</v>
      </c>
      <c r="M44" s="53"/>
      <c r="N44" s="10" t="s">
        <v>45</v>
      </c>
      <c r="O44" s="57"/>
      <c r="P44" s="11" t="s">
        <v>48</v>
      </c>
      <c r="Q44" s="53"/>
    </row>
    <row r="45" spans="1:17" ht="61.5" customHeight="1" x14ac:dyDescent="0.25">
      <c r="A45" s="46"/>
      <c r="B45" s="30" t="s">
        <v>153</v>
      </c>
      <c r="C45" s="46"/>
      <c r="D45" s="24" t="s">
        <v>104</v>
      </c>
      <c r="E45" s="46"/>
      <c r="F45" s="9" t="s">
        <v>38</v>
      </c>
      <c r="G45" s="42"/>
      <c r="H45" s="75">
        <f>117893*5</f>
        <v>589465</v>
      </c>
      <c r="I45" s="48"/>
      <c r="J45" s="14" t="s">
        <v>41</v>
      </c>
      <c r="K45" s="53"/>
      <c r="L45" s="5" t="s">
        <v>187</v>
      </c>
      <c r="M45" s="53"/>
      <c r="N45" s="10" t="s">
        <v>48</v>
      </c>
      <c r="O45" s="57"/>
      <c r="P45" s="11" t="s">
        <v>56</v>
      </c>
      <c r="Q45" s="53"/>
    </row>
    <row r="46" spans="1:17" ht="63.75" customHeight="1" x14ac:dyDescent="0.25">
      <c r="A46" s="46"/>
      <c r="B46" s="30" t="s">
        <v>154</v>
      </c>
      <c r="C46" s="46"/>
      <c r="D46" s="24" t="s">
        <v>103</v>
      </c>
      <c r="E46" s="46"/>
      <c r="F46" s="9" t="s">
        <v>38</v>
      </c>
      <c r="G46" s="42"/>
      <c r="H46" s="75">
        <f>572978*5</f>
        <v>2864890</v>
      </c>
      <c r="I46" s="48"/>
      <c r="J46" s="14" t="s">
        <v>41</v>
      </c>
      <c r="K46" s="53"/>
      <c r="L46" s="5" t="s">
        <v>188</v>
      </c>
      <c r="M46" s="53"/>
      <c r="N46" s="10" t="s">
        <v>91</v>
      </c>
      <c r="O46" s="57"/>
      <c r="P46" s="11" t="s">
        <v>112</v>
      </c>
      <c r="Q46" s="53"/>
    </row>
    <row r="47" spans="1:17" ht="62.25" customHeight="1" x14ac:dyDescent="0.25">
      <c r="A47" s="46"/>
      <c r="B47" s="30" t="s">
        <v>155</v>
      </c>
      <c r="C47" s="46"/>
      <c r="D47" s="24" t="s">
        <v>68</v>
      </c>
      <c r="E47" s="46"/>
      <c r="F47" s="9" t="s">
        <v>38</v>
      </c>
      <c r="G47" s="42"/>
      <c r="H47" s="75">
        <f>399566*5</f>
        <v>1997830</v>
      </c>
      <c r="I47" s="48"/>
      <c r="J47" s="14" t="s">
        <v>41</v>
      </c>
      <c r="K47" s="53"/>
      <c r="L47" s="5" t="s">
        <v>189</v>
      </c>
      <c r="M47" s="53"/>
      <c r="N47" s="10" t="s">
        <v>45</v>
      </c>
      <c r="O47" s="57"/>
      <c r="P47" s="11" t="s">
        <v>39</v>
      </c>
      <c r="Q47" s="53"/>
    </row>
    <row r="48" spans="1:17" ht="58.5" customHeight="1" x14ac:dyDescent="0.25">
      <c r="A48" s="46"/>
      <c r="B48" s="30" t="s">
        <v>156</v>
      </c>
      <c r="C48" s="46"/>
      <c r="D48" s="24" t="s">
        <v>72</v>
      </c>
      <c r="E48" s="46"/>
      <c r="F48" s="9" t="s">
        <v>38</v>
      </c>
      <c r="G48" s="42"/>
      <c r="H48" s="75">
        <f>139675*5</f>
        <v>698375</v>
      </c>
      <c r="I48" s="48"/>
      <c r="J48" s="14" t="s">
        <v>41</v>
      </c>
      <c r="K48" s="53"/>
      <c r="L48" s="5" t="s">
        <v>189</v>
      </c>
      <c r="M48" s="53"/>
      <c r="N48" s="10" t="s">
        <v>45</v>
      </c>
      <c r="O48" s="57"/>
      <c r="P48" s="11" t="s">
        <v>39</v>
      </c>
      <c r="Q48" s="53"/>
    </row>
    <row r="49" spans="1:17" ht="60" customHeight="1" x14ac:dyDescent="0.25">
      <c r="A49" s="46"/>
      <c r="B49" s="30" t="s">
        <v>157</v>
      </c>
      <c r="C49" s="46"/>
      <c r="D49" s="24" t="s">
        <v>27</v>
      </c>
      <c r="E49" s="46"/>
      <c r="F49" s="9" t="s">
        <v>38</v>
      </c>
      <c r="G49" s="42"/>
      <c r="H49" s="75">
        <f>300000*5</f>
        <v>1500000</v>
      </c>
      <c r="I49" s="48"/>
      <c r="J49" s="14" t="s">
        <v>41</v>
      </c>
      <c r="K49" s="53"/>
      <c r="L49" s="5" t="s">
        <v>190</v>
      </c>
      <c r="M49" s="53"/>
      <c r="N49" s="10" t="s">
        <v>70</v>
      </c>
      <c r="O49" s="57"/>
      <c r="P49" s="11" t="s">
        <v>45</v>
      </c>
      <c r="Q49" s="53"/>
    </row>
    <row r="50" spans="1:17" ht="45.75" customHeight="1" x14ac:dyDescent="0.25">
      <c r="A50" s="46"/>
      <c r="B50" s="30" t="s">
        <v>158</v>
      </c>
      <c r="C50" s="46"/>
      <c r="D50" s="61" t="s">
        <v>89</v>
      </c>
      <c r="E50" s="46"/>
      <c r="F50" s="9" t="s">
        <v>38</v>
      </c>
      <c r="G50" s="42"/>
      <c r="H50" s="75">
        <f>137244*5</f>
        <v>686220</v>
      </c>
      <c r="I50" s="48"/>
      <c r="J50" s="14" t="s">
        <v>41</v>
      </c>
      <c r="K50" s="53"/>
      <c r="L50" s="5" t="s">
        <v>183</v>
      </c>
      <c r="M50" s="53"/>
      <c r="N50" s="10" t="s">
        <v>113</v>
      </c>
      <c r="O50" s="57"/>
      <c r="P50" s="11" t="s">
        <v>88</v>
      </c>
      <c r="Q50" s="53"/>
    </row>
    <row r="51" spans="1:17" ht="45.75" customHeight="1" x14ac:dyDescent="0.25">
      <c r="A51" s="46"/>
      <c r="B51" s="30" t="s">
        <v>159</v>
      </c>
      <c r="C51" s="46"/>
      <c r="D51" s="61" t="s">
        <v>24</v>
      </c>
      <c r="E51" s="46"/>
      <c r="F51" s="9" t="s">
        <v>38</v>
      </c>
      <c r="G51" s="42"/>
      <c r="H51" s="75">
        <f>3095150*5</f>
        <v>15475750</v>
      </c>
      <c r="I51" s="48"/>
      <c r="J51" s="14" t="s">
        <v>41</v>
      </c>
      <c r="K51" s="53"/>
      <c r="L51" s="5" t="s">
        <v>184</v>
      </c>
      <c r="M51" s="53"/>
      <c r="N51" s="10" t="s">
        <v>91</v>
      </c>
      <c r="O51" s="57"/>
      <c r="P51" s="11" t="s">
        <v>92</v>
      </c>
      <c r="Q51" s="53"/>
    </row>
    <row r="52" spans="1:17" ht="45.75" customHeight="1" x14ac:dyDescent="0.25">
      <c r="A52" s="46"/>
      <c r="B52" s="30" t="s">
        <v>160</v>
      </c>
      <c r="C52" s="46"/>
      <c r="D52" s="61" t="s">
        <v>24</v>
      </c>
      <c r="E52" s="46"/>
      <c r="F52" s="9" t="s">
        <v>38</v>
      </c>
      <c r="G52" s="42"/>
      <c r="H52" s="75">
        <f>4349260*5</f>
        <v>21746300</v>
      </c>
      <c r="I52" s="48"/>
      <c r="J52" s="14" t="s">
        <v>41</v>
      </c>
      <c r="K52" s="53"/>
      <c r="L52" s="5" t="s">
        <v>184</v>
      </c>
      <c r="M52" s="53"/>
      <c r="N52" s="10" t="s">
        <v>91</v>
      </c>
      <c r="O52" s="57"/>
      <c r="P52" s="11" t="s">
        <v>90</v>
      </c>
      <c r="Q52" s="53"/>
    </row>
    <row r="53" spans="1:17" ht="45.75" customHeight="1" x14ac:dyDescent="0.25">
      <c r="A53" s="46"/>
      <c r="B53" s="30" t="s">
        <v>161</v>
      </c>
      <c r="C53" s="46"/>
      <c r="D53" s="61" t="s">
        <v>24</v>
      </c>
      <c r="E53" s="46"/>
      <c r="F53" s="9" t="s">
        <v>38</v>
      </c>
      <c r="G53" s="42"/>
      <c r="H53" s="75">
        <f>42480*5</f>
        <v>212400</v>
      </c>
      <c r="I53" s="48"/>
      <c r="J53" s="14" t="s">
        <v>41</v>
      </c>
      <c r="K53" s="53"/>
      <c r="L53" s="5" t="s">
        <v>184</v>
      </c>
      <c r="M53" s="53"/>
      <c r="N53" s="10" t="s">
        <v>91</v>
      </c>
      <c r="O53" s="57"/>
      <c r="P53" s="11" t="s">
        <v>93</v>
      </c>
      <c r="Q53" s="53"/>
    </row>
    <row r="54" spans="1:17" ht="45.75" customHeight="1" x14ac:dyDescent="0.25">
      <c r="A54" s="46"/>
      <c r="B54" s="30" t="s">
        <v>162</v>
      </c>
      <c r="C54" s="46"/>
      <c r="D54" s="61" t="s">
        <v>24</v>
      </c>
      <c r="E54" s="46"/>
      <c r="F54" s="9" t="s">
        <v>38</v>
      </c>
      <c r="G54" s="42"/>
      <c r="H54" s="75">
        <f>264000*5</f>
        <v>1320000</v>
      </c>
      <c r="I54" s="48"/>
      <c r="J54" s="14" t="s">
        <v>41</v>
      </c>
      <c r="K54" s="53"/>
      <c r="L54" s="5" t="s">
        <v>184</v>
      </c>
      <c r="M54" s="53"/>
      <c r="N54" s="10" t="s">
        <v>91</v>
      </c>
      <c r="O54" s="57"/>
      <c r="P54" s="11" t="s">
        <v>94</v>
      </c>
      <c r="Q54" s="53"/>
    </row>
    <row r="55" spans="1:17" ht="45.75" customHeight="1" x14ac:dyDescent="0.25">
      <c r="A55" s="46"/>
      <c r="B55" s="30" t="s">
        <v>163</v>
      </c>
      <c r="C55" s="46"/>
      <c r="D55" s="77" t="s">
        <v>115</v>
      </c>
      <c r="E55" s="46"/>
      <c r="F55" s="9" t="s">
        <v>38</v>
      </c>
      <c r="G55" s="42"/>
      <c r="H55" s="75">
        <f>SUM(21600+48420)*5</f>
        <v>350100</v>
      </c>
      <c r="I55" s="48"/>
      <c r="J55" s="14" t="s">
        <v>41</v>
      </c>
      <c r="K55" s="53"/>
      <c r="L55" s="5" t="s">
        <v>184</v>
      </c>
      <c r="M55" s="53"/>
      <c r="N55" s="10" t="s">
        <v>114</v>
      </c>
      <c r="O55" s="57"/>
      <c r="P55" s="11" t="s">
        <v>43</v>
      </c>
      <c r="Q55" s="53"/>
    </row>
    <row r="56" spans="1:17" ht="45.75" customHeight="1" x14ac:dyDescent="0.25">
      <c r="A56" s="46"/>
      <c r="B56" s="30" t="s">
        <v>164</v>
      </c>
      <c r="C56" s="46"/>
      <c r="D56" s="61" t="s">
        <v>95</v>
      </c>
      <c r="E56" s="46"/>
      <c r="F56" s="9" t="s">
        <v>38</v>
      </c>
      <c r="G56" s="42"/>
      <c r="H56" s="75">
        <f>54038*3</f>
        <v>162114</v>
      </c>
      <c r="I56" s="48"/>
      <c r="J56" s="14" t="s">
        <v>69</v>
      </c>
      <c r="K56" s="53"/>
      <c r="L56" s="5" t="s">
        <v>185</v>
      </c>
      <c r="M56" s="53"/>
      <c r="N56" s="10" t="s">
        <v>97</v>
      </c>
      <c r="O56" s="57"/>
      <c r="P56" s="11" t="s">
        <v>96</v>
      </c>
      <c r="Q56" s="53"/>
    </row>
    <row r="57" spans="1:17" ht="45.75" hidden="1" customHeight="1" x14ac:dyDescent="0.25">
      <c r="A57" s="46"/>
      <c r="B57" s="30"/>
      <c r="C57" s="46"/>
      <c r="D57" s="61"/>
      <c r="E57" s="46"/>
      <c r="F57" s="9"/>
      <c r="G57" s="42"/>
      <c r="H57" s="75"/>
      <c r="I57" s="48"/>
      <c r="J57" s="6"/>
      <c r="K57" s="53"/>
      <c r="L57" s="5"/>
      <c r="M57" s="53"/>
      <c r="N57" s="10"/>
      <c r="O57" s="57"/>
      <c r="P57" s="11"/>
      <c r="Q57" s="53"/>
    </row>
    <row r="58" spans="1:17" ht="45.75" hidden="1" customHeight="1" x14ac:dyDescent="0.25">
      <c r="A58" s="46"/>
      <c r="B58" s="30"/>
      <c r="C58" s="46"/>
      <c r="D58" s="61"/>
      <c r="E58" s="46"/>
      <c r="F58" s="9"/>
      <c r="G58" s="42"/>
      <c r="H58" s="75"/>
      <c r="I58" s="48"/>
      <c r="J58" s="6"/>
      <c r="K58" s="53"/>
      <c r="L58" s="5"/>
      <c r="M58" s="53"/>
      <c r="N58" s="10"/>
      <c r="O58" s="57"/>
      <c r="P58" s="11"/>
      <c r="Q58" s="53"/>
    </row>
    <row r="59" spans="1:17" ht="45.75" hidden="1" customHeight="1" x14ac:dyDescent="0.25">
      <c r="A59" s="46"/>
      <c r="B59" s="30"/>
      <c r="C59" s="46"/>
      <c r="D59" s="61"/>
      <c r="E59" s="46"/>
      <c r="F59" s="9"/>
      <c r="G59" s="42"/>
      <c r="H59" s="75"/>
      <c r="I59" s="48"/>
      <c r="J59" s="6"/>
      <c r="K59" s="53"/>
      <c r="L59" s="5"/>
      <c r="M59" s="53"/>
      <c r="N59" s="10"/>
      <c r="O59" s="57"/>
      <c r="P59" s="11"/>
      <c r="Q59" s="53"/>
    </row>
    <row r="60" spans="1:17" ht="45.75" hidden="1" customHeight="1" x14ac:dyDescent="0.25">
      <c r="A60" s="46"/>
      <c r="B60" s="30"/>
      <c r="C60" s="46"/>
      <c r="D60" s="61"/>
      <c r="E60" s="46"/>
      <c r="F60" s="9"/>
      <c r="G60" s="42"/>
      <c r="H60" s="75"/>
      <c r="I60" s="48"/>
      <c r="J60" s="6"/>
      <c r="K60" s="53"/>
      <c r="L60" s="5"/>
      <c r="M60" s="53"/>
      <c r="N60" s="10"/>
      <c r="O60" s="57"/>
      <c r="P60" s="11"/>
      <c r="Q60" s="53"/>
    </row>
    <row r="61" spans="1:17" ht="45.75" hidden="1" customHeight="1" x14ac:dyDescent="0.25">
      <c r="A61" s="46"/>
      <c r="B61" s="30"/>
      <c r="C61" s="46"/>
      <c r="D61" s="61"/>
      <c r="E61" s="46"/>
      <c r="F61" s="9"/>
      <c r="G61" s="42"/>
      <c r="H61" s="75"/>
      <c r="I61" s="48"/>
      <c r="J61" s="6"/>
      <c r="K61" s="53"/>
      <c r="L61" s="5"/>
      <c r="M61" s="53"/>
      <c r="N61" s="10"/>
      <c r="O61" s="57"/>
      <c r="P61" s="11"/>
      <c r="Q61" s="53"/>
    </row>
    <row r="62" spans="1:17" ht="45.75" hidden="1" customHeight="1" x14ac:dyDescent="0.25">
      <c r="A62" s="46"/>
      <c r="B62" s="30"/>
      <c r="C62" s="46"/>
      <c r="D62" s="61"/>
      <c r="E62" s="46"/>
      <c r="F62" s="9"/>
      <c r="G62" s="42"/>
      <c r="H62" s="75"/>
      <c r="I62" s="48"/>
      <c r="J62" s="6"/>
      <c r="K62" s="53"/>
      <c r="L62" s="5"/>
      <c r="M62" s="53"/>
      <c r="N62" s="10"/>
      <c r="O62" s="57"/>
      <c r="P62" s="11"/>
      <c r="Q62" s="53"/>
    </row>
    <row r="63" spans="1:17" ht="45.75" hidden="1" customHeight="1" x14ac:dyDescent="0.25">
      <c r="A63" s="46"/>
      <c r="B63" s="30"/>
      <c r="C63" s="46"/>
      <c r="D63" s="61"/>
      <c r="E63" s="46"/>
      <c r="F63" s="9"/>
      <c r="G63" s="42"/>
      <c r="H63" s="75"/>
      <c r="I63" s="48"/>
      <c r="J63" s="6"/>
      <c r="K63" s="53"/>
      <c r="L63" s="5"/>
      <c r="M63" s="53"/>
      <c r="N63" s="10"/>
      <c r="O63" s="57"/>
      <c r="P63" s="11"/>
      <c r="Q63" s="53"/>
    </row>
    <row r="64" spans="1:17" ht="45.75" hidden="1" customHeight="1" x14ac:dyDescent="0.25">
      <c r="A64" s="46"/>
      <c r="B64" s="30"/>
      <c r="C64" s="46"/>
      <c r="D64" s="61"/>
      <c r="E64" s="46"/>
      <c r="F64" s="9"/>
      <c r="G64" s="42"/>
      <c r="H64" s="75"/>
      <c r="I64" s="48"/>
      <c r="J64" s="6"/>
      <c r="K64" s="53"/>
      <c r="L64" s="5"/>
      <c r="M64" s="53"/>
      <c r="N64" s="10"/>
      <c r="O64" s="57"/>
      <c r="P64" s="11"/>
      <c r="Q64" s="53"/>
    </row>
    <row r="65" spans="1:17" ht="45.75" hidden="1" customHeight="1" x14ac:dyDescent="0.25">
      <c r="A65" s="46"/>
      <c r="B65" s="30"/>
      <c r="C65" s="46"/>
      <c r="D65" s="61"/>
      <c r="E65" s="46"/>
      <c r="F65" s="9"/>
      <c r="G65" s="42"/>
      <c r="H65" s="75"/>
      <c r="I65" s="48"/>
      <c r="J65" s="6"/>
      <c r="K65" s="53"/>
      <c r="L65" s="5"/>
      <c r="M65" s="53"/>
      <c r="N65" s="10"/>
      <c r="O65" s="57"/>
      <c r="P65" s="11"/>
      <c r="Q65" s="53"/>
    </row>
    <row r="66" spans="1:17" ht="45.75" hidden="1" customHeight="1" x14ac:dyDescent="0.25">
      <c r="A66" s="46"/>
      <c r="B66" s="30"/>
      <c r="C66" s="46"/>
      <c r="D66" s="61"/>
      <c r="E66" s="46"/>
      <c r="F66" s="9"/>
      <c r="G66" s="42"/>
      <c r="H66" s="75"/>
      <c r="I66" s="48"/>
      <c r="J66" s="6"/>
      <c r="K66" s="53"/>
      <c r="L66" s="5"/>
      <c r="M66" s="53"/>
      <c r="N66" s="10"/>
      <c r="O66" s="57"/>
      <c r="P66" s="11"/>
      <c r="Q66" s="53"/>
    </row>
    <row r="67" spans="1:17" ht="45.75" hidden="1" customHeight="1" x14ac:dyDescent="0.25">
      <c r="A67" s="46"/>
      <c r="B67" s="30"/>
      <c r="C67" s="46"/>
      <c r="D67" s="61"/>
      <c r="E67" s="46"/>
      <c r="F67" s="9"/>
      <c r="G67" s="42"/>
      <c r="H67" s="75"/>
      <c r="I67" s="48"/>
      <c r="J67" s="6"/>
      <c r="K67" s="53"/>
      <c r="L67" s="5"/>
      <c r="M67" s="53"/>
      <c r="N67" s="10"/>
      <c r="O67" s="57"/>
      <c r="P67" s="11"/>
      <c r="Q67" s="53"/>
    </row>
    <row r="68" spans="1:17" ht="45.75" hidden="1" customHeight="1" x14ac:dyDescent="0.25">
      <c r="A68" s="46"/>
      <c r="B68" s="30"/>
      <c r="C68" s="46"/>
      <c r="D68" s="61"/>
      <c r="E68" s="46"/>
      <c r="F68" s="9"/>
      <c r="G68" s="42"/>
      <c r="H68" s="75"/>
      <c r="I68" s="48"/>
      <c r="J68" s="6"/>
      <c r="K68" s="53"/>
      <c r="L68" s="5"/>
      <c r="M68" s="53"/>
      <c r="N68" s="10"/>
      <c r="O68" s="57"/>
      <c r="P68" s="11"/>
      <c r="Q68" s="53"/>
    </row>
    <row r="69" spans="1:17" ht="45.75" hidden="1" customHeight="1" x14ac:dyDescent="0.25">
      <c r="A69" s="46"/>
      <c r="B69" s="30"/>
      <c r="C69" s="46"/>
      <c r="D69" s="61"/>
      <c r="E69" s="46"/>
      <c r="F69" s="9"/>
      <c r="G69" s="42"/>
      <c r="H69" s="75"/>
      <c r="I69" s="48"/>
      <c r="J69" s="6"/>
      <c r="K69" s="53"/>
      <c r="L69" s="5"/>
      <c r="M69" s="53"/>
      <c r="N69" s="10"/>
      <c r="O69" s="57"/>
      <c r="P69" s="11"/>
      <c r="Q69" s="53"/>
    </row>
    <row r="70" spans="1:17" ht="45.75" hidden="1" customHeight="1" x14ac:dyDescent="0.25">
      <c r="A70" s="46"/>
      <c r="B70" s="30"/>
      <c r="C70" s="46"/>
      <c r="D70" s="61"/>
      <c r="E70" s="46"/>
      <c r="F70" s="9"/>
      <c r="G70" s="42"/>
      <c r="H70" s="75"/>
      <c r="I70" s="48"/>
      <c r="J70" s="6"/>
      <c r="K70" s="53"/>
      <c r="L70" s="5"/>
      <c r="M70" s="53"/>
      <c r="N70" s="10"/>
      <c r="O70" s="57"/>
      <c r="P70" s="11"/>
      <c r="Q70" s="53"/>
    </row>
    <row r="71" spans="1:17" ht="45.75" hidden="1" customHeight="1" x14ac:dyDescent="0.25">
      <c r="A71" s="46"/>
      <c r="B71" s="30"/>
      <c r="C71" s="46"/>
      <c r="D71" s="61"/>
      <c r="E71" s="46"/>
      <c r="F71" s="9"/>
      <c r="G71" s="42"/>
      <c r="H71" s="75"/>
      <c r="I71" s="48"/>
      <c r="J71" s="6"/>
      <c r="K71" s="53"/>
      <c r="L71" s="5"/>
      <c r="M71" s="53"/>
      <c r="N71" s="10"/>
      <c r="O71" s="57"/>
      <c r="P71" s="11"/>
      <c r="Q71" s="53"/>
    </row>
    <row r="72" spans="1:17" ht="45.75" hidden="1" customHeight="1" x14ac:dyDescent="0.25">
      <c r="A72" s="46"/>
      <c r="B72" s="30"/>
      <c r="C72" s="46"/>
      <c r="D72" s="61"/>
      <c r="E72" s="46"/>
      <c r="F72" s="9"/>
      <c r="G72" s="42"/>
      <c r="H72" s="75"/>
      <c r="I72" s="48"/>
      <c r="J72" s="6"/>
      <c r="K72" s="53"/>
      <c r="L72" s="5"/>
      <c r="M72" s="53"/>
      <c r="N72" s="10"/>
      <c r="O72" s="57"/>
      <c r="P72" s="11"/>
      <c r="Q72" s="53"/>
    </row>
    <row r="73" spans="1:17" ht="45.75" hidden="1" customHeight="1" x14ac:dyDescent="0.25">
      <c r="A73" s="46"/>
      <c r="B73" s="30"/>
      <c r="C73" s="46"/>
      <c r="D73" s="61"/>
      <c r="E73" s="46"/>
      <c r="F73" s="9"/>
      <c r="G73" s="42"/>
      <c r="H73" s="75"/>
      <c r="I73" s="48"/>
      <c r="J73" s="6"/>
      <c r="K73" s="53"/>
      <c r="L73" s="5"/>
      <c r="M73" s="53"/>
      <c r="N73" s="10"/>
      <c r="O73" s="57"/>
      <c r="P73" s="11"/>
      <c r="Q73" s="53"/>
    </row>
    <row r="74" spans="1:17" ht="45.75" hidden="1" customHeight="1" x14ac:dyDescent="0.25">
      <c r="A74" s="46"/>
      <c r="B74" s="30"/>
      <c r="C74" s="46"/>
      <c r="D74" s="61"/>
      <c r="E74" s="46"/>
      <c r="F74" s="9"/>
      <c r="G74" s="42"/>
      <c r="H74" s="75"/>
      <c r="I74" s="48"/>
      <c r="J74" s="6"/>
      <c r="K74" s="53"/>
      <c r="L74" s="5"/>
      <c r="M74" s="53"/>
      <c r="N74" s="10"/>
      <c r="O74" s="57"/>
      <c r="P74" s="11"/>
      <c r="Q74" s="53"/>
    </row>
    <row r="75" spans="1:17" ht="45.75" hidden="1" customHeight="1" x14ac:dyDescent="0.25">
      <c r="A75" s="46"/>
      <c r="B75" s="30"/>
      <c r="C75" s="46"/>
      <c r="D75" s="61"/>
      <c r="E75" s="46"/>
      <c r="F75" s="9"/>
      <c r="G75" s="42"/>
      <c r="H75" s="75"/>
      <c r="I75" s="48"/>
      <c r="J75" s="6"/>
      <c r="K75" s="53"/>
      <c r="L75" s="5"/>
      <c r="M75" s="53"/>
      <c r="N75" s="10"/>
      <c r="O75" s="57"/>
      <c r="P75" s="11"/>
      <c r="Q75" s="53"/>
    </row>
    <row r="76" spans="1:17" ht="45.75" hidden="1" customHeight="1" x14ac:dyDescent="0.25">
      <c r="A76" s="46"/>
      <c r="B76" s="30"/>
      <c r="C76" s="46"/>
      <c r="D76" s="61"/>
      <c r="E76" s="46"/>
      <c r="F76" s="9"/>
      <c r="G76" s="42"/>
      <c r="H76" s="75"/>
      <c r="I76" s="48"/>
      <c r="J76" s="6"/>
      <c r="K76" s="53"/>
      <c r="L76" s="5"/>
      <c r="M76" s="53"/>
      <c r="N76" s="10"/>
      <c r="O76" s="57"/>
      <c r="P76" s="11"/>
      <c r="Q76" s="53"/>
    </row>
    <row r="77" spans="1:17" ht="45.75" hidden="1" customHeight="1" x14ac:dyDescent="0.25">
      <c r="A77" s="46"/>
      <c r="B77" s="30"/>
      <c r="C77" s="46"/>
      <c r="D77" s="61"/>
      <c r="E77" s="46"/>
      <c r="F77" s="9"/>
      <c r="G77" s="42"/>
      <c r="H77" s="75"/>
      <c r="I77" s="48"/>
      <c r="J77" s="6"/>
      <c r="K77" s="53"/>
      <c r="L77" s="5"/>
      <c r="M77" s="53"/>
      <c r="N77" s="10"/>
      <c r="O77" s="57"/>
      <c r="P77" s="11"/>
      <c r="Q77" s="53"/>
    </row>
    <row r="78" spans="1:17" ht="45.75" hidden="1" customHeight="1" x14ac:dyDescent="0.25">
      <c r="A78" s="46"/>
      <c r="B78" s="30"/>
      <c r="C78" s="46"/>
      <c r="D78" s="61"/>
      <c r="E78" s="46"/>
      <c r="F78" s="9"/>
      <c r="G78" s="42"/>
      <c r="H78" s="75"/>
      <c r="I78" s="48"/>
      <c r="J78" s="6"/>
      <c r="K78" s="53"/>
      <c r="L78" s="5"/>
      <c r="M78" s="53"/>
      <c r="N78" s="10"/>
      <c r="O78" s="57"/>
      <c r="P78" s="11"/>
      <c r="Q78" s="53"/>
    </row>
    <row r="79" spans="1:17" ht="45.75" hidden="1" customHeight="1" x14ac:dyDescent="0.25">
      <c r="A79" s="46"/>
      <c r="B79" s="30"/>
      <c r="C79" s="46"/>
      <c r="D79" s="61"/>
      <c r="E79" s="46"/>
      <c r="F79" s="9"/>
      <c r="G79" s="42"/>
      <c r="H79" s="75"/>
      <c r="I79" s="48"/>
      <c r="J79" s="6"/>
      <c r="K79" s="53"/>
      <c r="L79" s="5"/>
      <c r="M79" s="53"/>
      <c r="N79" s="10"/>
      <c r="O79" s="57"/>
      <c r="P79" s="11"/>
      <c r="Q79" s="53"/>
    </row>
    <row r="80" spans="1:17" ht="45.75" customHeight="1" x14ac:dyDescent="0.25">
      <c r="A80" s="46"/>
      <c r="B80" s="30" t="s">
        <v>168</v>
      </c>
      <c r="C80" s="46"/>
      <c r="D80" s="61" t="s">
        <v>165</v>
      </c>
      <c r="E80" s="46"/>
      <c r="F80" s="9" t="s">
        <v>38</v>
      </c>
      <c r="G80" s="74">
        <v>25000000</v>
      </c>
      <c r="H80" s="78">
        <v>1250000</v>
      </c>
      <c r="I80" s="48"/>
      <c r="J80" s="6" t="s">
        <v>166</v>
      </c>
      <c r="K80" s="53"/>
      <c r="L80" s="5" t="s">
        <v>186</v>
      </c>
      <c r="M80" s="53"/>
      <c r="N80" s="10" t="s">
        <v>43</v>
      </c>
      <c r="O80" s="57"/>
      <c r="P80" s="11" t="s">
        <v>167</v>
      </c>
      <c r="Q80" s="53"/>
    </row>
  </sheetData>
  <mergeCells count="3">
    <mergeCell ref="A1:Q1"/>
    <mergeCell ref="A2:Q2"/>
    <mergeCell ref="A3:Q3"/>
  </mergeCells>
  <printOptions horizontalCentered="1"/>
  <pageMargins left="0.2" right="0.2" top="0.5" bottom="0.5" header="0.3" footer="0.3"/>
  <pageSetup scale="74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P20"/>
  <sheetViews>
    <sheetView workbookViewId="0">
      <selection activeCell="G20" sqref="G20"/>
    </sheetView>
  </sheetViews>
  <sheetFormatPr defaultRowHeight="15" x14ac:dyDescent="0.25"/>
  <cols>
    <col min="3" max="6" width="11.5703125" bestFit="1" customWidth="1"/>
    <col min="7" max="7" width="13.28515625" bestFit="1" customWidth="1"/>
    <col min="10" max="10" width="11.5703125" bestFit="1" customWidth="1"/>
    <col min="13" max="13" width="11.5703125" bestFit="1" customWidth="1"/>
    <col min="16" max="16" width="11.5703125" bestFit="1" customWidth="1"/>
  </cols>
  <sheetData>
    <row r="7" spans="3:16" x14ac:dyDescent="0.25">
      <c r="C7" t="s">
        <v>73</v>
      </c>
    </row>
    <row r="8" spans="3:16" x14ac:dyDescent="0.25"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</row>
    <row r="9" spans="3:16" x14ac:dyDescent="0.25">
      <c r="C9" t="s">
        <v>74</v>
      </c>
      <c r="F9" s="76">
        <v>39796</v>
      </c>
      <c r="G9" s="76">
        <v>119510</v>
      </c>
      <c r="H9" s="76"/>
      <c r="I9" s="76"/>
      <c r="J9" s="76">
        <v>120250</v>
      </c>
      <c r="K9" s="76"/>
      <c r="L9" s="76"/>
      <c r="M9" s="76">
        <v>120010</v>
      </c>
      <c r="N9" s="76"/>
      <c r="O9" s="76"/>
      <c r="P9" s="76">
        <f>SUM(D9:O9)</f>
        <v>399566</v>
      </c>
    </row>
    <row r="10" spans="3:16" x14ac:dyDescent="0.25">
      <c r="C10" t="s">
        <v>75</v>
      </c>
      <c r="F10" s="76">
        <v>13900</v>
      </c>
      <c r="G10" s="76">
        <v>41700</v>
      </c>
      <c r="H10" s="76"/>
      <c r="I10" s="76"/>
      <c r="J10" s="76">
        <v>41700</v>
      </c>
      <c r="K10" s="76"/>
      <c r="L10" s="76"/>
      <c r="M10" s="76">
        <v>42375</v>
      </c>
      <c r="N10" s="76"/>
      <c r="O10" s="76"/>
      <c r="P10" s="76">
        <f>SUM(D10:O10)</f>
        <v>139675</v>
      </c>
    </row>
    <row r="17" spans="3:7" x14ac:dyDescent="0.25">
      <c r="C17" s="76">
        <v>168020</v>
      </c>
      <c r="D17" s="76">
        <v>171585</v>
      </c>
      <c r="E17" s="76">
        <v>162600</v>
      </c>
      <c r="F17" s="76">
        <v>168020</v>
      </c>
    </row>
    <row r="18" spans="3:7" x14ac:dyDescent="0.25">
      <c r="C18" s="76">
        <v>166050</v>
      </c>
      <c r="D18" s="76">
        <v>154980</v>
      </c>
      <c r="E18" s="76">
        <v>168020</v>
      </c>
      <c r="F18" s="76">
        <v>168020</v>
      </c>
    </row>
    <row r="19" spans="3:7" x14ac:dyDescent="0.25">
      <c r="C19" s="76">
        <v>171585</v>
      </c>
      <c r="D19" s="76">
        <v>171585</v>
      </c>
      <c r="E19" s="76">
        <v>162600</v>
      </c>
      <c r="F19" s="76">
        <v>162600</v>
      </c>
    </row>
    <row r="20" spans="3:7" x14ac:dyDescent="0.25">
      <c r="C20" s="76">
        <f>SUM(C17:C19)</f>
        <v>505655</v>
      </c>
      <c r="D20" s="76">
        <f t="shared" ref="D20:F20" si="0">SUM(D17:D19)</f>
        <v>498150</v>
      </c>
      <c r="E20" s="76">
        <f t="shared" si="0"/>
        <v>493220</v>
      </c>
      <c r="F20" s="76">
        <f t="shared" si="0"/>
        <v>498640</v>
      </c>
      <c r="G20" s="76">
        <f>SUM(C20:F20)</f>
        <v>1995665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FY18  Forecast</vt:lpstr>
      <vt:lpstr>Sheet2</vt:lpstr>
      <vt:lpstr>'FY18  Forecast'!Print_Titles</vt:lpstr>
    </vt:vector>
  </TitlesOfParts>
  <Company>BBG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Wright</dc:creator>
  <cp:lastModifiedBy>Brenda Dade</cp:lastModifiedBy>
  <cp:lastPrinted>2016-10-13T18:50:50Z</cp:lastPrinted>
  <dcterms:created xsi:type="dcterms:W3CDTF">2012-11-28T17:09:17Z</dcterms:created>
  <dcterms:modified xsi:type="dcterms:W3CDTF">2018-03-16T17:02:59Z</dcterms:modified>
</cp:coreProperties>
</file>